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2.- ITDIF\ITDIF 2021\6 Estadisticas Fiscales\"/>
    </mc:Choice>
  </mc:AlternateContent>
  <xr:revisionPtr revIDLastSave="0" documentId="13_ncr:1_{9774A04F-B23D-4F43-9C09-B7A9ACC9063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  <c r="J45" i="1" l="1"/>
  <c r="J58" i="1"/>
  <c r="J57" i="1"/>
  <c r="J5" i="1"/>
  <c r="J43" i="1"/>
  <c r="J32" i="1" l="1"/>
  <c r="J8" i="1"/>
  <c r="J18" i="1"/>
  <c r="J4" i="1" l="1"/>
  <c r="J16" i="1"/>
  <c r="J15" i="1" s="1"/>
  <c r="J3" i="1" s="1"/>
  <c r="H50" i="1"/>
  <c r="H13" i="1"/>
  <c r="H14" i="1"/>
  <c r="H12" i="1"/>
  <c r="H19" i="1"/>
  <c r="H5" i="1"/>
  <c r="H45" i="1" l="1"/>
  <c r="H16" i="1"/>
  <c r="H4" i="1"/>
  <c r="H15" i="1" l="1"/>
  <c r="H3" i="1" s="1"/>
  <c r="G19" i="1"/>
  <c r="G16" i="1" s="1"/>
  <c r="G5" i="1"/>
  <c r="G4" i="1" s="1"/>
  <c r="G45" i="1"/>
  <c r="F45" i="1"/>
  <c r="F28" i="1"/>
  <c r="F29" i="1"/>
  <c r="F4" i="1"/>
  <c r="F16" i="1" l="1"/>
  <c r="F15" i="1" s="1"/>
  <c r="F3" i="1" s="1"/>
  <c r="G15" i="1"/>
  <c r="G3" i="1" s="1"/>
  <c r="E3" i="1"/>
</calcChain>
</file>

<file path=xl/sharedStrings.xml><?xml version="1.0" encoding="utf-8"?>
<sst xmlns="http://schemas.openxmlformats.org/spreadsheetml/2006/main" count="61" uniqueCount="61">
  <si>
    <r>
      <rPr>
        <b/>
        <sz val="8"/>
        <rFont val="Calibri"/>
        <family val="2"/>
      </rPr>
      <t>CONCEPTO</t>
    </r>
  </si>
  <si>
    <r>
      <rPr>
        <b/>
        <sz val="8"/>
        <rFont val="Calibri"/>
        <family val="2"/>
      </rPr>
      <t>INGRESOS TOTALES</t>
    </r>
  </si>
  <si>
    <r>
      <rPr>
        <sz val="8"/>
        <rFont val="Calibri"/>
        <family val="2"/>
      </rPr>
      <t>INGRESOS PROPIOS</t>
    </r>
  </si>
  <si>
    <r>
      <rPr>
        <sz val="8"/>
        <rFont val="Calibri"/>
        <family val="2"/>
      </rPr>
      <t>IMPUESTOS</t>
    </r>
  </si>
  <si>
    <r>
      <rPr>
        <sz val="8"/>
        <rFont val="Calibri"/>
        <family val="2"/>
      </rPr>
      <t>IMPUESTOS SOBRE NÓMINA</t>
    </r>
  </si>
  <si>
    <r>
      <rPr>
        <sz val="8"/>
        <rFont val="Calibri"/>
        <family val="2"/>
      </rPr>
      <t>DERECHOS</t>
    </r>
  </si>
  <si>
    <r>
      <rPr>
        <sz val="8"/>
        <rFont val="Calibri"/>
        <family val="2"/>
      </rPr>
      <t>PRODUCTOS</t>
    </r>
  </si>
  <si>
    <r>
      <rPr>
        <b/>
        <sz val="8"/>
        <rFont val="Calibri"/>
        <family val="2"/>
      </rPr>
      <t>INGRESOS FEDERALES</t>
    </r>
  </si>
  <si>
    <r>
      <rPr>
        <b/>
        <sz val="8"/>
        <rFont val="Calibri"/>
        <family val="2"/>
      </rPr>
      <t>INGRESOS DEL RAMO 28</t>
    </r>
  </si>
  <si>
    <r>
      <rPr>
        <sz val="8"/>
        <rFont val="Calibri"/>
        <family val="2"/>
      </rPr>
      <t>FONDO GENERAL DE PARTICIPACIONES</t>
    </r>
  </si>
  <si>
    <r>
      <rPr>
        <sz val="8"/>
        <rFont val="Calibri"/>
        <family val="2"/>
      </rPr>
      <t>IMPUESTO SOBRE TENENCIA O USO DE AUTOMÓVILES</t>
    </r>
  </si>
  <si>
    <r>
      <rPr>
        <sz val="8"/>
        <rFont val="Calibri"/>
        <family val="2"/>
      </rPr>
      <t>FONDO DE FOMENTO MUNICIPAL</t>
    </r>
  </si>
  <si>
    <r>
      <rPr>
        <sz val="8"/>
        <rFont val="Calibri"/>
        <family val="2"/>
      </rPr>
      <t>FONDO DE FIZCALIZACIÓN</t>
    </r>
  </si>
  <si>
    <r>
      <rPr>
        <sz val="8"/>
        <rFont val="Calibri"/>
        <family val="2"/>
      </rPr>
      <t>FISCALIZACIÓN CONJUNTA</t>
    </r>
  </si>
  <si>
    <r>
      <rPr>
        <sz val="8"/>
        <rFont val="Calibri"/>
        <family val="2"/>
      </rPr>
      <t>ISAN</t>
    </r>
  </si>
  <si>
    <r>
      <rPr>
        <sz val="8"/>
        <rFont val="Calibri"/>
        <family val="2"/>
      </rPr>
      <t>FONDO DE COMPENSACIÓN ISAN</t>
    </r>
  </si>
  <si>
    <r>
      <rPr>
        <sz val="8"/>
        <rFont val="Calibri"/>
        <family val="2"/>
      </rPr>
      <t>FONDOS DE COMPENSACIÓN PARTICIPABLES</t>
    </r>
  </si>
  <si>
    <r>
      <rPr>
        <sz val="8"/>
        <rFont val="Calibri"/>
        <family val="2"/>
      </rPr>
      <t>FONDO PARA EL DESARROLLO MINERO</t>
    </r>
  </si>
  <si>
    <r>
      <rPr>
        <sz val="8"/>
        <rFont val="Calibri"/>
        <family val="2"/>
      </rPr>
      <t>FONDO DE EXTRACCION DE HIDROCARBUROS</t>
    </r>
  </si>
  <si>
    <r>
      <rPr>
        <sz val="8"/>
        <rFont val="Calibri"/>
        <family val="2"/>
      </rPr>
      <t>FONDO PARA ENTIDADES Y MUNICIPIOS PRODUCTORES DE HIDROCARBUROS</t>
    </r>
  </si>
  <si>
    <r>
      <rPr>
        <sz val="8"/>
        <rFont val="Calibri"/>
        <family val="2"/>
      </rPr>
      <t>MULTAS ADMINISTRATIVAS NO FISCALES</t>
    </r>
  </si>
  <si>
    <r>
      <rPr>
        <sz val="8"/>
        <rFont val="Calibri"/>
        <family val="2"/>
      </rPr>
      <t>RÉGIMEN PEQUEÑOS CONTRIBUYENTES</t>
    </r>
  </si>
  <si>
    <r>
      <rPr>
        <sz val="8"/>
        <rFont val="Calibri"/>
        <family val="2"/>
      </rPr>
      <t>RÉGIMEN INTERMEDIOS</t>
    </r>
  </si>
  <si>
    <r>
      <rPr>
        <sz val="8"/>
        <rFont val="Calibri"/>
        <family val="2"/>
      </rPr>
      <t>RÉGIMEN DE INCORPORACIÓN FISCAL</t>
    </r>
  </si>
  <si>
    <r>
      <rPr>
        <sz val="8"/>
        <rFont val="Calibri"/>
        <family val="2"/>
      </rPr>
      <t>ENAJENACIÓN DE INMUEBLES</t>
    </r>
  </si>
  <si>
    <r>
      <rPr>
        <sz val="8"/>
        <rFont val="Calibri"/>
        <family val="2"/>
      </rPr>
      <t>IEPS CONBUSTIBLES</t>
    </r>
  </si>
  <si>
    <r>
      <rPr>
        <sz val="8"/>
        <rFont val="Calibri"/>
        <family val="2"/>
      </rPr>
      <t>SEMARNAT</t>
    </r>
  </si>
  <si>
    <r>
      <rPr>
        <b/>
        <sz val="8"/>
        <rFont val="Calibri"/>
        <family val="2"/>
      </rPr>
      <t>RAMO 33</t>
    </r>
  </si>
  <si>
    <r>
      <rPr>
        <sz val="8"/>
        <rFont val="Calibri"/>
        <family val="2"/>
      </rPr>
      <t>FONDO PARA LA NOMINA Y GASTO OPERATIVO (FONE) (ANTES FAEB)</t>
    </r>
  </si>
  <si>
    <r>
      <rPr>
        <sz val="8"/>
        <rFont val="Calibri"/>
        <family val="2"/>
      </rPr>
      <t>SERVICIOS DESALUD (FASSA)</t>
    </r>
  </si>
  <si>
    <r>
      <rPr>
        <sz val="8"/>
        <rFont val="Calibri"/>
        <family val="2"/>
      </rPr>
      <t>INFRAESTRUCTURA SOCIAL (FAIS)</t>
    </r>
  </si>
  <si>
    <r>
      <rPr>
        <sz val="8"/>
        <rFont val="Calibri"/>
        <family val="2"/>
      </rPr>
      <t>FORTALECIMIENTO A MUNICIPIOS Y D.F. (FORTAMUN)</t>
    </r>
  </si>
  <si>
    <r>
      <rPr>
        <sz val="8"/>
        <rFont val="Calibri"/>
        <family val="2"/>
      </rPr>
      <t>APORTAIONES MULTIPLES (FAM)</t>
    </r>
  </si>
  <si>
    <r>
      <rPr>
        <sz val="8"/>
        <rFont val="Calibri"/>
        <family val="2"/>
      </rPr>
      <t>EDUCACIÓN TECNOLÓGICA Y DE ADULTOS (FAETA)</t>
    </r>
  </si>
  <si>
    <r>
      <rPr>
        <sz val="8"/>
        <rFont val="Calibri"/>
        <family val="2"/>
      </rPr>
      <t>SEGURIDAD PÚBLICA (FASP)</t>
    </r>
  </si>
  <si>
    <r>
      <rPr>
        <sz val="8"/>
        <rFont val="Calibri"/>
        <family val="2"/>
      </rPr>
      <t>FORTALECIMIENTO A LAS ENTIDADES FEDERATIVAS (FAFEF)</t>
    </r>
  </si>
  <si>
    <r>
      <rPr>
        <b/>
        <sz val="8"/>
        <rFont val="Calibri"/>
        <family val="2"/>
      </rPr>
      <t>FIES</t>
    </r>
  </si>
  <si>
    <r>
      <rPr>
        <b/>
        <sz val="8"/>
        <rFont val="Calibri"/>
        <family val="2"/>
      </rPr>
      <t>FEIEF</t>
    </r>
  </si>
  <si>
    <t>CONTRIBUCCIONES DE MEJORAS</t>
  </si>
  <si>
    <t>FONDO DE ISR</t>
  </si>
  <si>
    <t>FONDO DE APORTACIONES MULTIPLES (FAM INFRAESTRUCTURA EDUCATIVA 2017</t>
  </si>
  <si>
    <t>RECURSOS REASIGNADOS POR CONVENIO</t>
  </si>
  <si>
    <t>OTROS INGRESOS Y BENEFICIOS</t>
  </si>
  <si>
    <t>IMPUESTO SOBRE LA RENTA (ISR)</t>
  </si>
  <si>
    <t>IMPUESTO AL VALOR AGREGADO</t>
  </si>
  <si>
    <t>IMPUESTO AL ACTIVO</t>
  </si>
  <si>
    <t>IMPUESTO SOBRE AUTOS NUEVOS</t>
  </si>
  <si>
    <t>IMPUESTO GENERAL DE IMPORTACION</t>
  </si>
  <si>
    <t>IMPUESTO TENENCIA FEDERAL</t>
  </si>
  <si>
    <t>MULTAS ENTIDADES FEDERATIVAS</t>
  </si>
  <si>
    <t>GASTOS DE EJECUCION</t>
  </si>
  <si>
    <t>INGRESOS DERIVADOS POR FINANCIAMIENTO</t>
  </si>
  <si>
    <t>APROVECHAMIENTOS CORRIENTE</t>
  </si>
  <si>
    <t>APROVECHAMIENTOS MULTAS NO FISCALES</t>
  </si>
  <si>
    <t>APROVECHAMIENTOS MULTAS ENTIDADES FEDERATIVAS</t>
  </si>
  <si>
    <t>APROVECHAMIENTOS GASTOS DE EJECUCION</t>
  </si>
  <si>
    <t xml:space="preserve">APROVECHAMIENTOS </t>
  </si>
  <si>
    <t>IMPUESTO ESPECIAL SOBRE PRODUCCION Y SERVICIOS</t>
  </si>
  <si>
    <t>TRANSFERENCIAS, ASIGNACIONES, SUBSIDIOS Y OTRAS AYUDAS</t>
  </si>
  <si>
    <t>INCENTIVOS DERIVADOS DE LA COLABORACION FISCAL</t>
  </si>
  <si>
    <t>ESTADISTICAS FISCALES 2013, 2014, 2015, 2016.2017,2018,2019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</si>
</sst>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;###0"/>
    <numFmt numFmtId="165" formatCode="#,##0;#,##0"/>
    <numFmt numFmtId="166" formatCode="_-* #,##0_-;\-* #,##0_-;_-* &quot;-&quot;??_-;_-@_-"/>
    <numFmt numFmtId="167" formatCode="0.00%;[Red]\-0.00%"/>
  </numFmts>
  <fonts count="12" x14ac:knownFonts="1">
    <font>
      <sz val="10"/>
      <color rgb="FF000000"/>
      <name val="Times New Roman"/>
      <charset val="204"/>
    </font>
    <font>
      <b/>
      <sz val="8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</font>
    <font>
      <b/>
      <sz val="8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6"/>
      <color rgb="FF000000"/>
      <name val="Times New Roman"/>
      <family val="1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 applyAlignment="1">
      <alignment horizontal="left" vertical="top"/>
    </xf>
    <xf numFmtId="165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protection locked="0"/>
    </xf>
    <xf numFmtId="3" fontId="8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/>
    <xf numFmtId="3" fontId="5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top"/>
    </xf>
    <xf numFmtId="3" fontId="6" fillId="0" borderId="1" xfId="0" applyNumberFormat="1" applyFont="1" applyFill="1" applyBorder="1" applyAlignment="1" applyProtection="1">
      <protection locked="0"/>
    </xf>
    <xf numFmtId="3" fontId="6" fillId="0" borderId="1" xfId="0" applyNumberFormat="1" applyFont="1" applyFill="1" applyBorder="1" applyAlignment="1"/>
    <xf numFmtId="3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 applyProtection="1">
      <protection locked="0"/>
    </xf>
    <xf numFmtId="3" fontId="6" fillId="0" borderId="1" xfId="0" applyNumberFormat="1" applyFont="1" applyBorder="1" applyAlignment="1" applyProtection="1">
      <protection locked="0"/>
    </xf>
    <xf numFmtId="166" fontId="0" fillId="0" borderId="0" xfId="1" applyNumberFormat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3" fontId="8" fillId="4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 applyProtection="1">
      <protection locked="0"/>
    </xf>
    <xf numFmtId="3" fontId="0" fillId="0" borderId="0" xfId="0" applyNumberFormat="1"/>
    <xf numFmtId="0" fontId="10" fillId="0" borderId="0" xfId="0" applyFont="1" applyFill="1" applyBorder="1" applyAlignment="1">
      <alignment horizontal="left" vertical="top"/>
    </xf>
    <xf numFmtId="166" fontId="10" fillId="0" borderId="0" xfId="1" applyNumberFormat="1" applyFont="1" applyFill="1" applyBorder="1" applyAlignment="1">
      <alignment horizontal="left" vertical="top"/>
    </xf>
    <xf numFmtId="0" fontId="10" fillId="0" borderId="0" xfId="0" applyFont="1" applyFill="1"/>
    <xf numFmtId="9" fontId="0" fillId="0" borderId="0" xfId="2" applyFont="1"/>
    <xf numFmtId="167" fontId="0" fillId="0" borderId="0" xfId="2" applyNumberFormat="1" applyFont="1"/>
    <xf numFmtId="164" fontId="11" fillId="3" borderId="2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topLeftCell="B1" zoomScaleNormal="100" zoomScaleSheetLayoutView="100" workbookViewId="0">
      <selection activeCell="K1" sqref="K1:K1048576"/>
    </sheetView>
  </sheetViews>
  <sheetFormatPr baseColWidth="10" defaultColWidth="9.33203125" defaultRowHeight="12.75" x14ac:dyDescent="0.2"/>
  <cols>
    <col min="1" max="1" width="67.33203125" style="1" bestFit="1" customWidth="1"/>
    <col min="2" max="8" width="16.5" style="1" bestFit="1" customWidth="1"/>
    <col min="9" max="9" width="2.83203125" style="3" customWidth="1"/>
    <col min="10" max="10" width="16.5" style="1" bestFit="1" customWidth="1"/>
    <col min="11" max="11" width="10.1640625" bestFit="1" customWidth="1"/>
    <col min="12" max="12" width="17.33203125" customWidth="1"/>
    <col min="13" max="13" width="17.1640625" customWidth="1"/>
    <col min="14" max="14" width="15.6640625" style="1" bestFit="1" customWidth="1"/>
    <col min="15" max="15" width="10.1640625" style="1" bestFit="1" customWidth="1"/>
    <col min="16" max="16" width="9.33203125" style="1" bestFit="1" customWidth="1"/>
    <col min="17" max="17" width="9.5" style="1" bestFit="1" customWidth="1"/>
    <col min="18" max="16384" width="9.33203125" style="1"/>
  </cols>
  <sheetData>
    <row r="1" spans="1:17" ht="25.5" customHeight="1" x14ac:dyDescent="0.2">
      <c r="A1" s="11" t="s">
        <v>60</v>
      </c>
      <c r="B1" s="12"/>
      <c r="C1" s="12"/>
      <c r="D1" s="12"/>
      <c r="E1" s="12"/>
      <c r="F1" s="13"/>
      <c r="G1" s="13"/>
      <c r="H1" s="13"/>
      <c r="J1" s="33">
        <v>2020</v>
      </c>
    </row>
    <row r="2" spans="1:17" ht="12" customHeight="1" x14ac:dyDescent="0.2">
      <c r="A2" s="14" t="s">
        <v>0</v>
      </c>
      <c r="B2" s="13">
        <v>2013</v>
      </c>
      <c r="C2" s="13">
        <v>2014</v>
      </c>
      <c r="D2" s="13">
        <v>2015</v>
      </c>
      <c r="E2" s="13">
        <v>2016</v>
      </c>
      <c r="F2" s="13">
        <v>2017</v>
      </c>
      <c r="G2" s="13">
        <v>2018</v>
      </c>
      <c r="H2" s="13">
        <v>2019</v>
      </c>
      <c r="J2" s="34"/>
    </row>
    <row r="3" spans="1:17" ht="15.75" customHeight="1" x14ac:dyDescent="0.2">
      <c r="A3" s="15" t="s">
        <v>1</v>
      </c>
      <c r="B3" s="16">
        <v>30088565336</v>
      </c>
      <c r="C3" s="16">
        <v>31275777943</v>
      </c>
      <c r="D3" s="16">
        <v>36340862714</v>
      </c>
      <c r="E3" s="16">
        <f>E4+E45+E55</f>
        <v>36666696875.731758</v>
      </c>
      <c r="F3" s="7">
        <f>+F15+F4+F60</f>
        <v>48883451099.32</v>
      </c>
      <c r="G3" s="7">
        <f>+G15+G4+G59+G60+G61</f>
        <v>53926717803</v>
      </c>
      <c r="H3" s="7">
        <f>+H15+H4+H59+H60+H61+H57</f>
        <v>54211428094</v>
      </c>
      <c r="J3" s="25">
        <f>+J15+J4+J59+J60+J61+J57</f>
        <v>54283487997.32</v>
      </c>
      <c r="K3" s="32"/>
      <c r="L3" s="27"/>
    </row>
    <row r="4" spans="1:17" ht="15.75" customHeight="1" x14ac:dyDescent="0.2">
      <c r="A4" s="5" t="s">
        <v>2</v>
      </c>
      <c r="B4" s="10">
        <v>16839904919</v>
      </c>
      <c r="C4" s="10">
        <v>17664226943</v>
      </c>
      <c r="D4" s="10">
        <v>21422047009</v>
      </c>
      <c r="E4" s="10">
        <v>21236569530.731758</v>
      </c>
      <c r="F4" s="7">
        <f>SUM(F5:F10)</f>
        <v>7285319441.4400005</v>
      </c>
      <c r="G4" s="7">
        <f>SUM(G5:G14)</f>
        <v>6495996295</v>
      </c>
      <c r="H4" s="7">
        <f>SUM(H5:H14)</f>
        <v>8289923127</v>
      </c>
      <c r="J4" s="7">
        <f>SUM(J5:J14)</f>
        <v>6734590067.3199997</v>
      </c>
      <c r="K4" s="32"/>
    </row>
    <row r="5" spans="1:17" ht="15.75" customHeight="1" x14ac:dyDescent="0.2">
      <c r="A5" s="5" t="s">
        <v>3</v>
      </c>
      <c r="B5" s="10">
        <v>2188410332</v>
      </c>
      <c r="C5" s="10">
        <v>2105098631</v>
      </c>
      <c r="D5" s="10">
        <v>2629232026</v>
      </c>
      <c r="E5" s="10">
        <v>2982414393.9113564</v>
      </c>
      <c r="F5" s="8">
        <v>414666075</v>
      </c>
      <c r="G5" s="8">
        <f>36124285+92577488+52354298+15591037+42488698+4472041+9784124</f>
        <v>253391971</v>
      </c>
      <c r="H5" s="8">
        <f>19713806+110505175+52897795+16493564+10547262+19574920+13851792</f>
        <v>243584314</v>
      </c>
      <c r="J5" s="8">
        <f>749862+5555465+30085049+77979336.74+11332246+18769477+162547321.03</f>
        <v>307018756.76999998</v>
      </c>
      <c r="K5" s="32"/>
    </row>
    <row r="6" spans="1:17" ht="15.75" customHeight="1" x14ac:dyDescent="0.2">
      <c r="A6" s="5" t="s">
        <v>4</v>
      </c>
      <c r="B6" s="10">
        <v>1280602182</v>
      </c>
      <c r="C6" s="10">
        <v>1325010145</v>
      </c>
      <c r="D6" s="10">
        <v>1780105272</v>
      </c>
      <c r="E6" s="10">
        <v>1975707377.9258752</v>
      </c>
      <c r="F6" s="8">
        <v>2205596205.4400001</v>
      </c>
      <c r="G6" s="8">
        <v>2150282411</v>
      </c>
      <c r="H6" s="8">
        <v>2509953452</v>
      </c>
      <c r="J6" s="8">
        <v>2451040491</v>
      </c>
      <c r="K6" s="32"/>
    </row>
    <row r="7" spans="1:17" ht="15.75" customHeight="1" x14ac:dyDescent="0.2">
      <c r="A7" s="17" t="s">
        <v>38</v>
      </c>
      <c r="B7" s="10">
        <v>0</v>
      </c>
      <c r="C7" s="10">
        <v>0</v>
      </c>
      <c r="D7" s="10">
        <v>0</v>
      </c>
      <c r="E7" s="10">
        <v>0</v>
      </c>
      <c r="F7" s="8">
        <v>610178861</v>
      </c>
      <c r="G7" s="8">
        <v>668946902</v>
      </c>
      <c r="H7" s="8">
        <v>720927988</v>
      </c>
      <c r="J7" s="8">
        <v>478800843.10000002</v>
      </c>
      <c r="K7" s="32"/>
    </row>
    <row r="8" spans="1:17" ht="15.75" customHeight="1" x14ac:dyDescent="0.2">
      <c r="A8" s="5" t="s">
        <v>5</v>
      </c>
      <c r="B8" s="10">
        <v>2015610187</v>
      </c>
      <c r="C8" s="10">
        <v>1637273999</v>
      </c>
      <c r="D8" s="10">
        <v>1592365788</v>
      </c>
      <c r="E8" s="10">
        <v>2144856036.2646825</v>
      </c>
      <c r="F8" s="8">
        <v>3090375279</v>
      </c>
      <c r="G8" s="8">
        <v>2882451400</v>
      </c>
      <c r="H8" s="8">
        <v>4097191986</v>
      </c>
      <c r="J8" s="8">
        <f>3283114247.46-1723642</f>
        <v>3281390605.46</v>
      </c>
      <c r="K8" s="32"/>
    </row>
    <row r="9" spans="1:17" ht="15.75" customHeight="1" x14ac:dyDescent="0.2">
      <c r="A9" s="5" t="s">
        <v>6</v>
      </c>
      <c r="B9" s="10">
        <v>14455974</v>
      </c>
      <c r="C9" s="10">
        <v>154204078</v>
      </c>
      <c r="D9" s="10">
        <v>51703181</v>
      </c>
      <c r="E9" s="10">
        <v>54805371.751350001</v>
      </c>
      <c r="F9" s="8">
        <v>469843307</v>
      </c>
      <c r="G9" s="8">
        <v>188116345</v>
      </c>
      <c r="H9" s="8">
        <v>246533746</v>
      </c>
      <c r="J9" s="8">
        <v>143599196.63</v>
      </c>
      <c r="K9" s="32"/>
    </row>
    <row r="10" spans="1:17" ht="15.75" customHeight="1" x14ac:dyDescent="0.2">
      <c r="A10" s="5" t="s">
        <v>56</v>
      </c>
      <c r="B10" s="10">
        <v>163675777</v>
      </c>
      <c r="C10" s="10">
        <v>249249067</v>
      </c>
      <c r="D10" s="10">
        <v>193349035</v>
      </c>
      <c r="E10" s="10">
        <v>216550918.83616802</v>
      </c>
      <c r="F10" s="8">
        <v>494659714</v>
      </c>
      <c r="G10" s="8">
        <v>0</v>
      </c>
      <c r="H10" s="8">
        <v>0</v>
      </c>
      <c r="J10" s="8"/>
      <c r="K10" s="32"/>
      <c r="N10" s="28"/>
      <c r="O10" s="28"/>
      <c r="P10" s="28"/>
    </row>
    <row r="11" spans="1:17" ht="15.75" customHeight="1" x14ac:dyDescent="0.2">
      <c r="A11" s="5" t="s">
        <v>52</v>
      </c>
      <c r="B11" s="10">
        <v>0</v>
      </c>
      <c r="C11" s="10">
        <v>0</v>
      </c>
      <c r="D11" s="10">
        <v>0</v>
      </c>
      <c r="E11" s="10">
        <v>0</v>
      </c>
      <c r="F11" s="8">
        <v>0</v>
      </c>
      <c r="G11" s="8">
        <v>298832331</v>
      </c>
      <c r="H11" s="8">
        <v>37426265</v>
      </c>
      <c r="J11" s="8">
        <v>71703861.359999999</v>
      </c>
      <c r="K11" s="32"/>
      <c r="N11" s="29"/>
      <c r="O11" s="29"/>
      <c r="P11" s="29"/>
      <c r="Q11" s="23"/>
    </row>
    <row r="12" spans="1:17" ht="15.75" customHeight="1" x14ac:dyDescent="0.2">
      <c r="A12" s="5" t="s">
        <v>53</v>
      </c>
      <c r="B12" s="10">
        <v>0</v>
      </c>
      <c r="C12" s="10">
        <v>0</v>
      </c>
      <c r="D12" s="10">
        <v>0</v>
      </c>
      <c r="E12" s="10">
        <v>0</v>
      </c>
      <c r="F12" s="8">
        <v>0</v>
      </c>
      <c r="G12" s="8">
        <v>6471974</v>
      </c>
      <c r="H12" s="8">
        <f>35398742+262697918</f>
        <v>298096660</v>
      </c>
      <c r="J12" s="8">
        <v>104073</v>
      </c>
      <c r="K12" s="32"/>
      <c r="N12" s="29"/>
      <c r="O12" s="29"/>
      <c r="P12" s="29"/>
      <c r="Q12" s="23"/>
    </row>
    <row r="13" spans="1:17" ht="15.75" customHeight="1" x14ac:dyDescent="0.2">
      <c r="A13" s="5" t="s">
        <v>54</v>
      </c>
      <c r="B13" s="10">
        <v>0</v>
      </c>
      <c r="C13" s="10">
        <v>0</v>
      </c>
      <c r="D13" s="10">
        <v>0</v>
      </c>
      <c r="E13" s="10">
        <v>0</v>
      </c>
      <c r="F13" s="8">
        <v>0</v>
      </c>
      <c r="G13" s="8">
        <v>37719650</v>
      </c>
      <c r="H13" s="8">
        <f>53640463+4128486+11173271+50452094</f>
        <v>119394314</v>
      </c>
      <c r="J13" s="8">
        <v>930121</v>
      </c>
      <c r="K13" s="32"/>
      <c r="N13" s="29"/>
      <c r="O13" s="29"/>
      <c r="P13" s="30"/>
      <c r="Q13" s="23"/>
    </row>
    <row r="14" spans="1:17" ht="15.75" customHeight="1" x14ac:dyDescent="0.2">
      <c r="A14" s="5" t="s">
        <v>55</v>
      </c>
      <c r="B14" s="10">
        <v>0</v>
      </c>
      <c r="C14" s="10">
        <v>0</v>
      </c>
      <c r="D14" s="10">
        <v>0</v>
      </c>
      <c r="E14" s="10">
        <v>0</v>
      </c>
      <c r="F14" s="8">
        <v>0</v>
      </c>
      <c r="G14" s="8">
        <v>9783311</v>
      </c>
      <c r="H14" s="8">
        <f>16814402</f>
        <v>16814402</v>
      </c>
      <c r="J14" s="8">
        <v>2119</v>
      </c>
      <c r="K14" s="32"/>
      <c r="N14" s="29"/>
      <c r="O14" s="29"/>
      <c r="P14" s="29"/>
      <c r="Q14" s="23"/>
    </row>
    <row r="15" spans="1:17" ht="15.75" customHeight="1" x14ac:dyDescent="0.2">
      <c r="A15" s="15" t="s">
        <v>7</v>
      </c>
      <c r="B15" s="16">
        <v>25214144160</v>
      </c>
      <c r="C15" s="16">
        <v>26741537048</v>
      </c>
      <c r="D15" s="16">
        <v>31557723915</v>
      </c>
      <c r="E15" s="16">
        <v>30594682453</v>
      </c>
      <c r="F15" s="9">
        <f>+F16+F45+F58</f>
        <v>41368014237.879997</v>
      </c>
      <c r="G15" s="9">
        <f>+G16+G45+G58</f>
        <v>46489102191</v>
      </c>
      <c r="H15" s="9">
        <f>+H16+H45+H58</f>
        <v>43859798941</v>
      </c>
      <c r="J15" s="9">
        <f>+J16+J45+J58+J56</f>
        <v>45207552862</v>
      </c>
      <c r="K15" s="32"/>
      <c r="N15" s="29"/>
      <c r="O15" s="29"/>
      <c r="P15" s="29"/>
      <c r="Q15" s="23"/>
    </row>
    <row r="16" spans="1:17" ht="15.75" customHeight="1" x14ac:dyDescent="0.2">
      <c r="A16" s="15" t="s">
        <v>8</v>
      </c>
      <c r="B16" s="16">
        <v>11965483742</v>
      </c>
      <c r="C16" s="16">
        <v>13129986048</v>
      </c>
      <c r="D16" s="16">
        <v>16638908210</v>
      </c>
      <c r="E16" s="16">
        <v>15455308107.942621</v>
      </c>
      <c r="F16" s="9">
        <f>SUM(F17:F44)</f>
        <v>19243142290.559998</v>
      </c>
      <c r="G16" s="9">
        <f>SUM(G17:G44)</f>
        <v>20207549389</v>
      </c>
      <c r="H16" s="9">
        <f>SUM(H17:H44)</f>
        <v>20549306234</v>
      </c>
      <c r="J16" s="9">
        <f>SUM(J17:J44)</f>
        <v>19658834654.57</v>
      </c>
      <c r="K16" s="32"/>
      <c r="N16" s="29"/>
      <c r="O16" s="29"/>
      <c r="P16" s="29"/>
      <c r="Q16" s="23"/>
    </row>
    <row r="17" spans="1:17" ht="15.75" customHeight="1" x14ac:dyDescent="0.2">
      <c r="A17" s="5" t="s">
        <v>9</v>
      </c>
      <c r="B17" s="10">
        <v>9741653520</v>
      </c>
      <c r="C17" s="10">
        <v>10822000385</v>
      </c>
      <c r="D17" s="10">
        <v>11170651473</v>
      </c>
      <c r="E17" s="10">
        <v>11505771017.560801</v>
      </c>
      <c r="F17" s="18">
        <v>13729214693</v>
      </c>
      <c r="G17" s="18">
        <v>14462069157</v>
      </c>
      <c r="H17" s="18">
        <v>14747433478</v>
      </c>
      <c r="J17" s="18">
        <v>14439747750.379999</v>
      </c>
      <c r="K17" s="32"/>
      <c r="N17" s="29"/>
      <c r="O17" s="29"/>
      <c r="P17" s="29"/>
    </row>
    <row r="18" spans="1:17" ht="15.75" customHeight="1" x14ac:dyDescent="0.2">
      <c r="A18" s="5" t="s">
        <v>10</v>
      </c>
      <c r="B18" s="10">
        <v>23099031</v>
      </c>
      <c r="C18" s="10">
        <v>8517114</v>
      </c>
      <c r="D18" s="10">
        <v>2573948</v>
      </c>
      <c r="E18" s="10">
        <v>0</v>
      </c>
      <c r="F18" s="19">
        <v>0</v>
      </c>
      <c r="G18" s="19">
        <v>0</v>
      </c>
      <c r="H18" s="19">
        <v>0</v>
      </c>
      <c r="J18" s="19">
        <f>32043673.12</f>
        <v>32043673.120000001</v>
      </c>
      <c r="K18" s="32"/>
      <c r="N18" s="29"/>
      <c r="O18" s="29"/>
      <c r="P18" s="29"/>
      <c r="Q18" s="23"/>
    </row>
    <row r="19" spans="1:17" ht="15.75" customHeight="1" x14ac:dyDescent="0.2">
      <c r="A19" s="6" t="s">
        <v>57</v>
      </c>
      <c r="B19" s="10">
        <v>258953614</v>
      </c>
      <c r="C19" s="10">
        <v>287063097</v>
      </c>
      <c r="D19" s="10">
        <v>345282816</v>
      </c>
      <c r="E19" s="10">
        <v>355641300.54034072</v>
      </c>
      <c r="F19" s="18">
        <v>422323845</v>
      </c>
      <c r="G19" s="18">
        <f>667667697+362972778</f>
        <v>1030640475</v>
      </c>
      <c r="H19" s="18">
        <f>509335573</f>
        <v>509335573</v>
      </c>
      <c r="J19" s="18">
        <v>423986070</v>
      </c>
      <c r="K19" s="32"/>
      <c r="N19" s="29"/>
      <c r="O19" s="29"/>
      <c r="P19" s="29"/>
      <c r="Q19" s="23"/>
    </row>
    <row r="20" spans="1:17" ht="15.75" customHeight="1" x14ac:dyDescent="0.2">
      <c r="A20" s="5" t="s">
        <v>11</v>
      </c>
      <c r="B20" s="10">
        <v>332335510</v>
      </c>
      <c r="C20" s="10">
        <v>400976072</v>
      </c>
      <c r="D20" s="10">
        <v>404230968</v>
      </c>
      <c r="E20" s="10">
        <v>416357896.99674004</v>
      </c>
      <c r="F20" s="18">
        <v>539737792</v>
      </c>
      <c r="G20" s="18">
        <v>575332800</v>
      </c>
      <c r="H20" s="18">
        <v>602756341</v>
      </c>
      <c r="J20" s="18">
        <v>563934240</v>
      </c>
      <c r="K20" s="32"/>
      <c r="N20" s="28"/>
      <c r="O20" s="29"/>
      <c r="P20" s="29"/>
    </row>
    <row r="21" spans="1:17" ht="15.75" customHeight="1" x14ac:dyDescent="0.2">
      <c r="A21" s="5" t="s">
        <v>12</v>
      </c>
      <c r="B21" s="10">
        <v>475581954</v>
      </c>
      <c r="C21" s="10">
        <v>553000114</v>
      </c>
      <c r="D21" s="10">
        <v>545364426</v>
      </c>
      <c r="E21" s="10">
        <v>561725358.94994998</v>
      </c>
      <c r="F21" s="18">
        <v>1139993429</v>
      </c>
      <c r="G21" s="18">
        <v>677636612</v>
      </c>
      <c r="H21" s="18">
        <v>738284947</v>
      </c>
      <c r="J21" s="18">
        <v>748729245</v>
      </c>
      <c r="K21" s="32"/>
      <c r="N21" s="28"/>
      <c r="O21" s="29"/>
      <c r="P21" s="29"/>
    </row>
    <row r="22" spans="1:17" ht="15.75" customHeight="1" x14ac:dyDescent="0.2">
      <c r="A22" s="5" t="s">
        <v>13</v>
      </c>
      <c r="B22" s="10">
        <v>175292978</v>
      </c>
      <c r="C22" s="10">
        <v>144025596</v>
      </c>
      <c r="D22" s="10">
        <v>131932000</v>
      </c>
      <c r="E22" s="10">
        <v>161932000</v>
      </c>
      <c r="F22" s="19">
        <v>0</v>
      </c>
      <c r="G22" s="19">
        <v>448864110</v>
      </c>
      <c r="H22" s="19">
        <v>0</v>
      </c>
      <c r="J22" s="19">
        <v>0</v>
      </c>
      <c r="K22" s="32"/>
      <c r="N22" s="28"/>
      <c r="O22" s="29"/>
      <c r="P22" s="29"/>
    </row>
    <row r="23" spans="1:17" ht="15.75" customHeight="1" x14ac:dyDescent="0.2">
      <c r="A23" s="5" t="s">
        <v>14</v>
      </c>
      <c r="B23" s="10">
        <v>153402250</v>
      </c>
      <c r="C23" s="10">
        <v>245999653</v>
      </c>
      <c r="D23" s="10">
        <v>169704013</v>
      </c>
      <c r="E23" s="10">
        <v>174795133.38999999</v>
      </c>
      <c r="F23" s="19">
        <v>0</v>
      </c>
      <c r="G23" s="19">
        <v>0</v>
      </c>
      <c r="H23" s="19">
        <v>0</v>
      </c>
      <c r="J23" s="19">
        <v>0</v>
      </c>
      <c r="K23" s="32"/>
      <c r="N23" s="28"/>
      <c r="O23" s="29"/>
      <c r="P23" s="29"/>
    </row>
    <row r="24" spans="1:17" ht="15.75" customHeight="1" x14ac:dyDescent="0.2">
      <c r="A24" s="5" t="s">
        <v>15</v>
      </c>
      <c r="B24" s="10">
        <v>70342090</v>
      </c>
      <c r="C24" s="10">
        <v>69999560</v>
      </c>
      <c r="D24" s="10">
        <v>69948000</v>
      </c>
      <c r="E24" s="10">
        <v>72046440</v>
      </c>
      <c r="F24" s="18">
        <v>76551504</v>
      </c>
      <c r="G24" s="18">
        <v>81383728</v>
      </c>
      <c r="H24" s="18">
        <v>85165512</v>
      </c>
      <c r="J24" s="18">
        <v>88529556</v>
      </c>
      <c r="K24" s="32"/>
      <c r="O24" s="23"/>
      <c r="P24" s="23"/>
    </row>
    <row r="25" spans="1:17" ht="15.75" customHeight="1" x14ac:dyDescent="0.2">
      <c r="A25" s="17" t="s">
        <v>39</v>
      </c>
      <c r="B25" s="10">
        <v>0</v>
      </c>
      <c r="C25" s="10">
        <v>0</v>
      </c>
      <c r="D25" s="10">
        <v>0</v>
      </c>
      <c r="E25" s="10">
        <v>0</v>
      </c>
      <c r="F25" s="18">
        <v>1450363289</v>
      </c>
      <c r="G25" s="18">
        <v>0</v>
      </c>
      <c r="H25" s="18">
        <v>0</v>
      </c>
      <c r="J25" s="18">
        <v>1895720935</v>
      </c>
      <c r="K25" s="32"/>
      <c r="O25" s="23"/>
      <c r="P25" s="23"/>
    </row>
    <row r="26" spans="1:17" ht="15.75" customHeight="1" x14ac:dyDescent="0.2">
      <c r="A26" s="5" t="s">
        <v>16</v>
      </c>
      <c r="B26" s="20">
        <v>0</v>
      </c>
      <c r="C26" s="10">
        <v>41617654</v>
      </c>
      <c r="D26" s="10">
        <v>2700266078</v>
      </c>
      <c r="E26" s="10">
        <v>873791478.03972769</v>
      </c>
      <c r="F26" s="19">
        <v>0</v>
      </c>
      <c r="G26" s="19">
        <v>1760545919</v>
      </c>
      <c r="H26" s="19">
        <v>2087031567</v>
      </c>
      <c r="J26" s="18">
        <v>20890237</v>
      </c>
      <c r="K26" s="32"/>
      <c r="L26" s="31"/>
      <c r="O26" s="24"/>
    </row>
    <row r="27" spans="1:17" ht="15.75" customHeight="1" x14ac:dyDescent="0.2">
      <c r="A27" s="5" t="s">
        <v>17</v>
      </c>
      <c r="B27" s="20">
        <v>0</v>
      </c>
      <c r="C27" s="20">
        <v>0</v>
      </c>
      <c r="D27" s="10">
        <v>50807805</v>
      </c>
      <c r="E27" s="10">
        <v>59401000</v>
      </c>
      <c r="F27" s="19">
        <v>0</v>
      </c>
      <c r="G27" s="19">
        <v>0</v>
      </c>
      <c r="H27" s="19">
        <v>20214438</v>
      </c>
      <c r="J27" s="19">
        <v>0</v>
      </c>
      <c r="K27" s="32"/>
    </row>
    <row r="28" spans="1:17" ht="15.75" customHeight="1" x14ac:dyDescent="0.2">
      <c r="A28" s="5" t="s">
        <v>18</v>
      </c>
      <c r="B28" s="20">
        <v>0</v>
      </c>
      <c r="C28" s="20">
        <v>0</v>
      </c>
      <c r="D28" s="10">
        <v>209175750</v>
      </c>
      <c r="E28" s="10">
        <v>30687551.535991915</v>
      </c>
      <c r="F28" s="18">
        <f>7984271+2136</f>
        <v>7986407</v>
      </c>
      <c r="G28" s="18">
        <v>10588084</v>
      </c>
      <c r="H28" s="18">
        <v>12573549</v>
      </c>
      <c r="J28" s="18">
        <v>3888917</v>
      </c>
      <c r="K28" s="32"/>
    </row>
    <row r="29" spans="1:17" ht="15.75" customHeight="1" x14ac:dyDescent="0.2">
      <c r="A29" s="5" t="s">
        <v>19</v>
      </c>
      <c r="B29" s="20">
        <v>0</v>
      </c>
      <c r="C29" s="20">
        <v>0</v>
      </c>
      <c r="D29" s="10">
        <v>131642280</v>
      </c>
      <c r="E29" s="10">
        <v>509000000</v>
      </c>
      <c r="F29" s="18">
        <f>51716343+613542939</f>
        <v>665259282</v>
      </c>
      <c r="G29" s="18">
        <v>682203216</v>
      </c>
      <c r="H29" s="18">
        <v>690461438</v>
      </c>
      <c r="J29" s="18">
        <v>646947243</v>
      </c>
      <c r="K29" s="32"/>
    </row>
    <row r="30" spans="1:17" ht="15.75" customHeight="1" x14ac:dyDescent="0.2">
      <c r="A30" s="5" t="s">
        <v>20</v>
      </c>
      <c r="B30" s="10">
        <v>7059752</v>
      </c>
      <c r="C30" s="10">
        <v>5495032</v>
      </c>
      <c r="D30" s="10">
        <v>6717048</v>
      </c>
      <c r="E30" s="10">
        <v>6918559.8355521262</v>
      </c>
      <c r="F30" s="21">
        <v>13185028.779999999</v>
      </c>
      <c r="G30" s="22">
        <v>0</v>
      </c>
      <c r="H30" s="22">
        <v>0</v>
      </c>
      <c r="J30" s="18">
        <f>12942730+2643606</f>
        <v>15586336</v>
      </c>
      <c r="K30" s="32"/>
    </row>
    <row r="31" spans="1:17" ht="15.75" customHeight="1" x14ac:dyDescent="0.2">
      <c r="A31" s="6" t="s">
        <v>43</v>
      </c>
      <c r="B31" s="10">
        <v>0</v>
      </c>
      <c r="C31" s="10">
        <v>0</v>
      </c>
      <c r="D31" s="10">
        <v>0</v>
      </c>
      <c r="E31" s="10">
        <v>0</v>
      </c>
      <c r="F31" s="21">
        <v>13108200</v>
      </c>
      <c r="G31" s="21">
        <v>7037526</v>
      </c>
      <c r="H31" s="21">
        <v>14688636</v>
      </c>
      <c r="J31" s="26">
        <v>21319903.43</v>
      </c>
      <c r="K31" s="32"/>
    </row>
    <row r="32" spans="1:17" ht="15.75" customHeight="1" x14ac:dyDescent="0.2">
      <c r="A32" s="6" t="s">
        <v>44</v>
      </c>
      <c r="B32" s="10">
        <v>0</v>
      </c>
      <c r="C32" s="10">
        <v>0</v>
      </c>
      <c r="D32" s="10">
        <v>0</v>
      </c>
      <c r="E32" s="10">
        <v>0</v>
      </c>
      <c r="F32" s="21">
        <v>12877766</v>
      </c>
      <c r="G32" s="21">
        <v>4889418</v>
      </c>
      <c r="H32" s="21">
        <v>42599274</v>
      </c>
      <c r="J32" s="26">
        <f>14811805+89438</f>
        <v>14901243</v>
      </c>
      <c r="K32" s="32"/>
    </row>
    <row r="33" spans="1:11" ht="15.75" customHeight="1" x14ac:dyDescent="0.2">
      <c r="A33" s="6" t="s">
        <v>45</v>
      </c>
      <c r="B33" s="10">
        <v>0</v>
      </c>
      <c r="C33" s="10">
        <v>0</v>
      </c>
      <c r="D33" s="10">
        <v>0</v>
      </c>
      <c r="E33" s="10">
        <v>0</v>
      </c>
      <c r="F33" s="21">
        <v>2213708</v>
      </c>
      <c r="G33" s="21">
        <v>1037519</v>
      </c>
      <c r="H33" s="21">
        <v>278340</v>
      </c>
      <c r="J33" s="26"/>
      <c r="K33" s="32"/>
    </row>
    <row r="34" spans="1:11" ht="15.75" customHeight="1" x14ac:dyDescent="0.2">
      <c r="A34" s="6" t="s">
        <v>46</v>
      </c>
      <c r="B34" s="10">
        <v>0</v>
      </c>
      <c r="C34" s="10">
        <v>0</v>
      </c>
      <c r="D34" s="10">
        <v>0</v>
      </c>
      <c r="E34" s="10">
        <v>0</v>
      </c>
      <c r="F34" s="21">
        <v>287428246.92000002</v>
      </c>
      <c r="G34" s="21">
        <v>340361139</v>
      </c>
      <c r="H34" s="21">
        <v>363044601</v>
      </c>
      <c r="J34" s="26">
        <v>295241934.86000001</v>
      </c>
      <c r="K34" s="32"/>
    </row>
    <row r="35" spans="1:11" ht="15.75" customHeight="1" x14ac:dyDescent="0.2">
      <c r="A35" s="6" t="s">
        <v>47</v>
      </c>
      <c r="B35" s="10">
        <v>0</v>
      </c>
      <c r="C35" s="10">
        <v>0</v>
      </c>
      <c r="D35" s="10">
        <v>0</v>
      </c>
      <c r="E35" s="10">
        <v>0</v>
      </c>
      <c r="F35" s="21">
        <v>22910</v>
      </c>
      <c r="G35" s="21">
        <v>48457</v>
      </c>
      <c r="H35" s="21">
        <v>107946</v>
      </c>
      <c r="J35" s="26">
        <v>72771</v>
      </c>
      <c r="K35" s="32"/>
    </row>
    <row r="36" spans="1:11" ht="15.75" customHeight="1" x14ac:dyDescent="0.2">
      <c r="A36" s="6" t="s">
        <v>49</v>
      </c>
      <c r="B36" s="10">
        <v>0</v>
      </c>
      <c r="C36" s="10">
        <v>0</v>
      </c>
      <c r="D36" s="10">
        <v>0</v>
      </c>
      <c r="E36" s="10">
        <v>0</v>
      </c>
      <c r="F36" s="21">
        <v>41126760.07</v>
      </c>
      <c r="G36" s="22">
        <v>0</v>
      </c>
      <c r="H36" s="22">
        <v>0</v>
      </c>
      <c r="J36" s="18">
        <v>0</v>
      </c>
      <c r="K36" s="32"/>
    </row>
    <row r="37" spans="1:11" ht="15.75" customHeight="1" x14ac:dyDescent="0.2">
      <c r="A37" s="6" t="s">
        <v>50</v>
      </c>
      <c r="B37" s="10">
        <v>0</v>
      </c>
      <c r="C37" s="10">
        <v>0</v>
      </c>
      <c r="D37" s="10">
        <v>0</v>
      </c>
      <c r="E37" s="10">
        <v>0</v>
      </c>
      <c r="F37" s="21">
        <v>9352278.9299999997</v>
      </c>
      <c r="G37" s="22">
        <v>0</v>
      </c>
      <c r="H37" s="22">
        <v>0</v>
      </c>
      <c r="J37" s="18">
        <v>0</v>
      </c>
      <c r="K37" s="32"/>
    </row>
    <row r="38" spans="1:11" ht="15.75" customHeight="1" x14ac:dyDescent="0.2">
      <c r="A38" s="6" t="s">
        <v>48</v>
      </c>
      <c r="B38" s="10">
        <v>0</v>
      </c>
      <c r="C38" s="10">
        <v>0</v>
      </c>
      <c r="D38" s="10">
        <v>0</v>
      </c>
      <c r="E38" s="10">
        <v>0</v>
      </c>
      <c r="F38" s="21">
        <v>9305772.8900000006</v>
      </c>
      <c r="G38" s="21">
        <v>1474726</v>
      </c>
      <c r="H38" s="21">
        <v>29990</v>
      </c>
      <c r="J38" s="26">
        <v>6624.46</v>
      </c>
      <c r="K38" s="32"/>
    </row>
    <row r="39" spans="1:11" ht="15.75" customHeight="1" x14ac:dyDescent="0.2">
      <c r="A39" s="5" t="s">
        <v>21</v>
      </c>
      <c r="B39" s="10">
        <v>106779558</v>
      </c>
      <c r="C39" s="10">
        <v>12766873</v>
      </c>
      <c r="D39" s="10">
        <v>2429867</v>
      </c>
      <c r="E39" s="10">
        <v>2186880.0222226763</v>
      </c>
      <c r="F39" s="21">
        <v>18968901</v>
      </c>
      <c r="G39" s="21">
        <v>19701569</v>
      </c>
      <c r="H39" s="21">
        <v>3159</v>
      </c>
      <c r="J39" s="26">
        <v>0</v>
      </c>
      <c r="K39" s="32"/>
    </row>
    <row r="40" spans="1:11" ht="15.75" customHeight="1" x14ac:dyDescent="0.2">
      <c r="A40" s="5" t="s">
        <v>22</v>
      </c>
      <c r="B40" s="10">
        <v>29867477</v>
      </c>
      <c r="C40" s="10">
        <v>3825706</v>
      </c>
      <c r="D40" s="10">
        <v>426134</v>
      </c>
      <c r="E40" s="10">
        <v>383520.79853999993</v>
      </c>
      <c r="F40" s="21">
        <v>9374</v>
      </c>
      <c r="G40" s="21">
        <v>165</v>
      </c>
      <c r="H40" s="21">
        <v>325</v>
      </c>
      <c r="J40" s="26">
        <v>1248</v>
      </c>
      <c r="K40" s="32"/>
    </row>
    <row r="41" spans="1:11" ht="15.75" customHeight="1" x14ac:dyDescent="0.2">
      <c r="A41" s="5" t="s">
        <v>23</v>
      </c>
      <c r="B41" s="10">
        <v>0</v>
      </c>
      <c r="C41" s="10">
        <v>0</v>
      </c>
      <c r="D41" s="10">
        <v>59817000</v>
      </c>
      <c r="E41" s="10">
        <v>67593209.999999985</v>
      </c>
      <c r="F41" s="19">
        <v>0</v>
      </c>
      <c r="G41" s="19">
        <v>0</v>
      </c>
      <c r="H41" s="19">
        <v>0</v>
      </c>
      <c r="J41" s="19">
        <v>0</v>
      </c>
      <c r="K41" s="32"/>
    </row>
    <row r="42" spans="1:11" ht="15.75" customHeight="1" x14ac:dyDescent="0.2">
      <c r="A42" s="5" t="s">
        <v>24</v>
      </c>
      <c r="B42" s="10">
        <v>63531304</v>
      </c>
      <c r="C42" s="10">
        <v>54699190</v>
      </c>
      <c r="D42" s="10">
        <v>71637897</v>
      </c>
      <c r="E42" s="10">
        <v>73787033.418195605</v>
      </c>
      <c r="F42" s="21">
        <v>93550567.159999996</v>
      </c>
      <c r="G42" s="21">
        <v>103734769</v>
      </c>
      <c r="H42" s="21">
        <v>105573333</v>
      </c>
      <c r="J42" s="26">
        <v>96603920.680000007</v>
      </c>
      <c r="K42" s="32"/>
    </row>
    <row r="43" spans="1:11" ht="15.75" customHeight="1" x14ac:dyDescent="0.2">
      <c r="A43" s="5" t="s">
        <v>25</v>
      </c>
      <c r="B43" s="10">
        <v>527584705</v>
      </c>
      <c r="C43" s="10">
        <v>480000003</v>
      </c>
      <c r="D43" s="10">
        <v>566300706</v>
      </c>
      <c r="E43" s="10">
        <v>583289726.85456133</v>
      </c>
      <c r="F43" s="21">
        <v>708795980.80999994</v>
      </c>
      <c r="G43" s="19">
        <v>0</v>
      </c>
      <c r="H43" s="21">
        <v>529723787</v>
      </c>
      <c r="J43" s="26">
        <f>348697739+261425.64</f>
        <v>348959164.63999999</v>
      </c>
      <c r="K43" s="32"/>
    </row>
    <row r="44" spans="1:11" ht="15.75" customHeight="1" x14ac:dyDescent="0.2">
      <c r="A44" s="5" t="s">
        <v>26</v>
      </c>
      <c r="B44" s="10">
        <v>0</v>
      </c>
      <c r="C44" s="10">
        <v>0</v>
      </c>
      <c r="D44" s="10">
        <v>0</v>
      </c>
      <c r="E44" s="10">
        <v>0</v>
      </c>
      <c r="F44" s="21">
        <v>1766555</v>
      </c>
      <c r="G44" s="19">
        <v>0</v>
      </c>
      <c r="H44" s="19">
        <v>0</v>
      </c>
      <c r="J44" s="19">
        <v>1723642</v>
      </c>
      <c r="K44" s="32"/>
    </row>
    <row r="45" spans="1:11" ht="15.75" customHeight="1" x14ac:dyDescent="0.2">
      <c r="A45" s="15" t="s">
        <v>27</v>
      </c>
      <c r="B45" s="16">
        <v>12698660418</v>
      </c>
      <c r="C45" s="16">
        <v>13111551000</v>
      </c>
      <c r="D45" s="16">
        <v>14918815705</v>
      </c>
      <c r="E45" s="16">
        <v>15139374345</v>
      </c>
      <c r="F45" s="9">
        <f>SUM(F46:F54)</f>
        <v>16513992925.15</v>
      </c>
      <c r="G45" s="9">
        <f>SUM(G46:G54)</f>
        <v>16486169107</v>
      </c>
      <c r="H45" s="9">
        <f>SUM(H46:H54)</f>
        <v>17575431967</v>
      </c>
      <c r="J45" s="9">
        <f>SUM(J46:J54)</f>
        <v>18135911533.699997</v>
      </c>
      <c r="K45" s="32"/>
    </row>
    <row r="46" spans="1:11" ht="15.75" customHeight="1" x14ac:dyDescent="0.2">
      <c r="A46" s="5" t="s">
        <v>28</v>
      </c>
      <c r="B46" s="10">
        <v>8348900000</v>
      </c>
      <c r="C46" s="10">
        <v>8456400000</v>
      </c>
      <c r="D46" s="10">
        <v>9983814667</v>
      </c>
      <c r="E46" s="10">
        <v>10028544662</v>
      </c>
      <c r="F46" s="8">
        <v>10772023923.67</v>
      </c>
      <c r="G46" s="8">
        <v>10341222947</v>
      </c>
      <c r="H46" s="8">
        <v>10874182676</v>
      </c>
      <c r="J46" s="8">
        <v>11211807724.469999</v>
      </c>
      <c r="K46" s="32"/>
    </row>
    <row r="47" spans="1:11" ht="15.75" customHeight="1" x14ac:dyDescent="0.2">
      <c r="A47" s="5" t="s">
        <v>29</v>
      </c>
      <c r="B47" s="10">
        <v>1281095000</v>
      </c>
      <c r="C47" s="10">
        <v>1400600000</v>
      </c>
      <c r="D47" s="10">
        <v>1515367602</v>
      </c>
      <c r="E47" s="10">
        <v>1630560282</v>
      </c>
      <c r="F47" s="22">
        <v>1858235047.26</v>
      </c>
      <c r="G47" s="22">
        <v>1935723415</v>
      </c>
      <c r="H47" s="22">
        <v>2002723283</v>
      </c>
      <c r="J47" s="18">
        <v>2134647535.26</v>
      </c>
      <c r="K47" s="32"/>
    </row>
    <row r="48" spans="1:11" ht="15.75" customHeight="1" x14ac:dyDescent="0.2">
      <c r="A48" s="5" t="s">
        <v>30</v>
      </c>
      <c r="B48" s="10">
        <v>391949550</v>
      </c>
      <c r="C48" s="10">
        <v>452000000</v>
      </c>
      <c r="D48" s="10">
        <v>456869626</v>
      </c>
      <c r="E48" s="10">
        <v>498911275</v>
      </c>
      <c r="F48" s="22">
        <v>569096477</v>
      </c>
      <c r="G48" s="22">
        <v>672481705</v>
      </c>
      <c r="H48" s="22">
        <v>805488950</v>
      </c>
      <c r="J48" s="18">
        <v>725606395</v>
      </c>
      <c r="K48" s="32"/>
    </row>
    <row r="49" spans="1:11" ht="15.75" customHeight="1" x14ac:dyDescent="0.2">
      <c r="A49" s="5" t="s">
        <v>31</v>
      </c>
      <c r="B49" s="10">
        <v>1323563560</v>
      </c>
      <c r="C49" s="10">
        <v>1420000000</v>
      </c>
      <c r="D49" s="10">
        <v>1431725205</v>
      </c>
      <c r="E49" s="10">
        <v>1508388051</v>
      </c>
      <c r="F49" s="22">
        <v>1651542601</v>
      </c>
      <c r="G49" s="22">
        <v>1799102915</v>
      </c>
      <c r="H49" s="22">
        <v>2040026436</v>
      </c>
      <c r="J49" s="18">
        <v>2106418217</v>
      </c>
      <c r="K49" s="32"/>
    </row>
    <row r="50" spans="1:11" ht="15.75" customHeight="1" x14ac:dyDescent="0.2">
      <c r="A50" s="5" t="s">
        <v>32</v>
      </c>
      <c r="B50" s="10">
        <v>303271000</v>
      </c>
      <c r="C50" s="10">
        <v>305351000</v>
      </c>
      <c r="D50" s="10">
        <v>440400000</v>
      </c>
      <c r="E50" s="10">
        <v>369550000</v>
      </c>
      <c r="F50" s="22">
        <v>171028883</v>
      </c>
      <c r="G50" s="22">
        <v>531712211</v>
      </c>
      <c r="H50" s="22">
        <f>221061356+181608060+12853713+177880920</f>
        <v>593404049</v>
      </c>
      <c r="J50" s="18">
        <v>635535811</v>
      </c>
      <c r="K50" s="32"/>
    </row>
    <row r="51" spans="1:11" ht="15.75" customHeight="1" x14ac:dyDescent="0.2">
      <c r="A51" s="6" t="s">
        <v>40</v>
      </c>
      <c r="B51" s="10"/>
      <c r="C51" s="10"/>
      <c r="D51" s="10"/>
      <c r="E51" s="10"/>
      <c r="F51" s="22">
        <v>328822866</v>
      </c>
      <c r="G51" s="22">
        <v>0</v>
      </c>
      <c r="H51" s="22">
        <v>0</v>
      </c>
      <c r="J51" s="18">
        <v>0</v>
      </c>
      <c r="K51" s="32"/>
    </row>
    <row r="52" spans="1:11" ht="15.75" customHeight="1" x14ac:dyDescent="0.2">
      <c r="A52" s="5" t="s">
        <v>33</v>
      </c>
      <c r="B52" s="10">
        <v>228030000</v>
      </c>
      <c r="C52" s="10">
        <v>226700000</v>
      </c>
      <c r="D52" s="10">
        <v>233297330</v>
      </c>
      <c r="E52" s="10">
        <v>248287696</v>
      </c>
      <c r="F52" s="22">
        <v>258528853.22</v>
      </c>
      <c r="G52" s="22">
        <v>267731661</v>
      </c>
      <c r="H52" s="22">
        <v>275926581</v>
      </c>
      <c r="J52" s="18">
        <v>301252874.97000003</v>
      </c>
      <c r="K52" s="32"/>
    </row>
    <row r="53" spans="1:11" ht="15.75" customHeight="1" x14ac:dyDescent="0.2">
      <c r="A53" s="5" t="s">
        <v>34</v>
      </c>
      <c r="B53" s="10">
        <v>217600000</v>
      </c>
      <c r="C53" s="10">
        <v>221500000</v>
      </c>
      <c r="D53" s="10">
        <v>228100000</v>
      </c>
      <c r="E53" s="10">
        <v>196443892</v>
      </c>
      <c r="F53" s="22">
        <v>211793424</v>
      </c>
      <c r="G53" s="22">
        <v>212421328</v>
      </c>
      <c r="H53" s="22">
        <v>195301245</v>
      </c>
      <c r="J53" s="18">
        <v>209485512</v>
      </c>
      <c r="K53" s="32"/>
    </row>
    <row r="54" spans="1:11" ht="15.75" customHeight="1" x14ac:dyDescent="0.2">
      <c r="A54" s="5" t="s">
        <v>35</v>
      </c>
      <c r="B54" s="10">
        <v>604251307</v>
      </c>
      <c r="C54" s="10">
        <v>629000000</v>
      </c>
      <c r="D54" s="10">
        <v>629241275</v>
      </c>
      <c r="E54" s="10">
        <v>658688487</v>
      </c>
      <c r="F54" s="22">
        <v>692920850</v>
      </c>
      <c r="G54" s="22">
        <v>725772925</v>
      </c>
      <c r="H54" s="22">
        <v>788378747</v>
      </c>
      <c r="J54" s="18">
        <v>811157464</v>
      </c>
      <c r="K54" s="32"/>
    </row>
    <row r="55" spans="1:11" ht="15.75" customHeight="1" x14ac:dyDescent="0.2">
      <c r="A55" s="15" t="s">
        <v>36</v>
      </c>
      <c r="B55" s="10">
        <v>550000000</v>
      </c>
      <c r="C55" s="10">
        <v>500000000</v>
      </c>
      <c r="D55" s="20">
        <v>0</v>
      </c>
      <c r="E55" s="20">
        <v>290753000</v>
      </c>
      <c r="F55" s="8">
        <v>0</v>
      </c>
      <c r="G55" s="8">
        <v>0</v>
      </c>
      <c r="H55" s="8">
        <v>0</v>
      </c>
      <c r="J55" s="8">
        <v>0</v>
      </c>
      <c r="K55" s="32"/>
    </row>
    <row r="56" spans="1:11" ht="15.75" customHeight="1" x14ac:dyDescent="0.2">
      <c r="A56" s="15" t="s">
        <v>37</v>
      </c>
      <c r="B56" s="10">
        <v>0</v>
      </c>
      <c r="C56" s="10">
        <v>0</v>
      </c>
      <c r="D56" s="10">
        <v>0</v>
      </c>
      <c r="E56" s="10">
        <v>0</v>
      </c>
      <c r="F56" s="8">
        <v>0</v>
      </c>
      <c r="G56" s="8">
        <v>0</v>
      </c>
      <c r="H56" s="8">
        <v>0</v>
      </c>
      <c r="J56" s="8">
        <v>1754161757</v>
      </c>
      <c r="K56" s="32"/>
    </row>
    <row r="57" spans="1:11" ht="15.75" customHeight="1" x14ac:dyDescent="0.2">
      <c r="A57" s="6" t="s">
        <v>59</v>
      </c>
      <c r="B57" s="10">
        <v>0</v>
      </c>
      <c r="C57" s="10">
        <v>0</v>
      </c>
      <c r="D57" s="10">
        <v>0</v>
      </c>
      <c r="E57" s="10">
        <v>0</v>
      </c>
      <c r="F57" s="8">
        <v>0</v>
      </c>
      <c r="G57" s="8">
        <v>0</v>
      </c>
      <c r="H57" s="7">
        <v>643490715</v>
      </c>
      <c r="J57" s="7">
        <f>341137697+207371</f>
        <v>341345068</v>
      </c>
      <c r="K57" s="32"/>
    </row>
    <row r="58" spans="1:11" x14ac:dyDescent="0.2">
      <c r="A58" s="6" t="s">
        <v>41</v>
      </c>
      <c r="B58" s="10">
        <v>0</v>
      </c>
      <c r="C58" s="10">
        <v>0</v>
      </c>
      <c r="D58" s="10">
        <v>0</v>
      </c>
      <c r="E58" s="10">
        <v>0</v>
      </c>
      <c r="F58" s="7">
        <v>5610879022.1700001</v>
      </c>
      <c r="G58" s="7">
        <v>9795383695</v>
      </c>
      <c r="H58" s="7">
        <v>5735060740</v>
      </c>
      <c r="J58" s="7">
        <f>7412806673.73-J56</f>
        <v>5658644916.7299995</v>
      </c>
      <c r="K58" s="32"/>
    </row>
    <row r="59" spans="1:11" x14ac:dyDescent="0.2">
      <c r="A59" s="6" t="s">
        <v>58</v>
      </c>
      <c r="B59" s="10">
        <v>0</v>
      </c>
      <c r="C59" s="10">
        <v>0</v>
      </c>
      <c r="D59" s="10">
        <v>0</v>
      </c>
      <c r="E59" s="10">
        <v>0</v>
      </c>
      <c r="F59" s="7"/>
      <c r="G59" s="7">
        <v>206370783</v>
      </c>
      <c r="H59" s="7">
        <v>0</v>
      </c>
      <c r="J59" s="7">
        <v>0</v>
      </c>
      <c r="K59" s="32"/>
    </row>
    <row r="60" spans="1:11" x14ac:dyDescent="0.2">
      <c r="A60" s="6" t="s">
        <v>42</v>
      </c>
      <c r="B60" s="10">
        <v>0</v>
      </c>
      <c r="C60" s="10">
        <v>0</v>
      </c>
      <c r="D60" s="10">
        <v>0</v>
      </c>
      <c r="E60" s="10">
        <v>0</v>
      </c>
      <c r="F60" s="7">
        <v>230117420</v>
      </c>
      <c r="G60" s="7">
        <v>185248534</v>
      </c>
      <c r="H60" s="7">
        <v>18215311</v>
      </c>
      <c r="J60" s="7">
        <v>0</v>
      </c>
      <c r="K60" s="32"/>
    </row>
    <row r="61" spans="1:11" x14ac:dyDescent="0.2">
      <c r="A61" s="6" t="s">
        <v>51</v>
      </c>
      <c r="B61" s="10">
        <v>0</v>
      </c>
      <c r="C61" s="10">
        <v>0</v>
      </c>
      <c r="D61" s="10">
        <v>0</v>
      </c>
      <c r="E61" s="10">
        <v>0</v>
      </c>
      <c r="F61" s="8">
        <v>0</v>
      </c>
      <c r="G61" s="7">
        <v>550000000</v>
      </c>
      <c r="H61" s="7">
        <v>1400000000</v>
      </c>
      <c r="J61" s="7">
        <v>2000000000</v>
      </c>
      <c r="K61" s="32"/>
    </row>
    <row r="62" spans="1:11" x14ac:dyDescent="0.2">
      <c r="E62" s="2"/>
      <c r="F62" s="4"/>
      <c r="G62" s="4"/>
      <c r="H62" s="4"/>
      <c r="J62" s="4"/>
    </row>
    <row r="63" spans="1:11" x14ac:dyDescent="0.2">
      <c r="F63" s="4"/>
      <c r="G63" s="4"/>
      <c r="H63" s="4"/>
      <c r="J63" s="4"/>
    </row>
    <row r="64" spans="1:11" x14ac:dyDescent="0.2">
      <c r="F64" s="4"/>
      <c r="G64" s="4"/>
      <c r="H64" s="4"/>
      <c r="J64" s="4"/>
    </row>
    <row r="65" spans="6:10" x14ac:dyDescent="0.2">
      <c r="F65" s="4"/>
      <c r="G65" s="4"/>
      <c r="H65" s="4"/>
      <c r="J65" s="4"/>
    </row>
  </sheetData>
  <mergeCells count="1">
    <mergeCell ref="J1:J2"/>
  </mergeCells>
  <pageMargins left="0.24" right="0.24" top="0.86" bottom="0.74803149606299213" header="0.65" footer="0.31496062992125984"/>
  <pageSetup paperSize="9" scale="70" orientation="portrait" r:id="rId1"/>
  <ignoredErrors>
    <ignoredError sqref="J30:J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Benavente Valdés</dc:creator>
  <cp:lastModifiedBy>DELL02</cp:lastModifiedBy>
  <cp:lastPrinted>2019-05-08T14:59:17Z</cp:lastPrinted>
  <dcterms:created xsi:type="dcterms:W3CDTF">2016-04-04T20:15:25Z</dcterms:created>
  <dcterms:modified xsi:type="dcterms:W3CDTF">2021-03-26T19:34:49Z</dcterms:modified>
</cp:coreProperties>
</file>